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https://regenesis-my.sharepoint.com/personal/therrington_regenesis_com/Documents/PETROFIX/PETROFIX SAMPLING/"/>
    </mc:Choice>
  </mc:AlternateContent>
  <xr:revisionPtr revIDLastSave="0" documentId="8_{A9AF4A67-A70A-47C5-A77E-71275A699802}" xr6:coauthVersionLast="36" xr6:coauthVersionMax="36" xr10:uidLastSave="{00000000-0000-0000-0000-000000000000}"/>
  <bookViews>
    <workbookView xWindow="0" yWindow="0" windowWidth="23040" windowHeight="9105" xr2:uid="{00000000-000D-0000-FFFF-FFFF00000000}"/>
  </bookViews>
  <sheets>
    <sheet name="PetroFix Flush Calculator" sheetId="1" r:id="rId1"/>
    <sheet name="Option To Paste Well Log" sheetId="2" r:id="rId2"/>
  </sheets>
  <definedNames>
    <definedName name="_xlnm.Print_Area" localSheetId="0">'PetroFix Flush Calculator'!$K$6:$P$25</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7" i="1" l="1"/>
  <c r="M7" i="1"/>
  <c r="M8" i="1"/>
  <c r="M9" i="1"/>
  <c r="K13" i="1"/>
  <c r="K16" i="1"/>
  <c r="K21" i="1"/>
  <c r="K23" i="1" s="1"/>
  <c r="B21" i="1"/>
  <c r="O14" i="1" s="1"/>
  <c r="O9" i="1"/>
  <c r="O8" i="1"/>
  <c r="B34" i="1"/>
  <c r="C34" i="1" s="1"/>
  <c r="D34" i="1" s="1"/>
  <c r="E34" i="1" s="1"/>
  <c r="B33" i="1"/>
  <c r="C33" i="1" s="1"/>
  <c r="D33" i="1" s="1"/>
  <c r="E33" i="1" s="1"/>
  <c r="B32" i="1"/>
  <c r="C32" i="1" s="1"/>
  <c r="D32" i="1" s="1"/>
  <c r="E32" i="1" s="1"/>
  <c r="G32" i="1" l="1"/>
  <c r="F32" i="1"/>
  <c r="K8" i="1" s="1"/>
  <c r="F33" i="1"/>
  <c r="K9" i="1" s="1"/>
  <c r="G33" i="1"/>
  <c r="F34" i="1"/>
  <c r="K11" i="1" s="1"/>
  <c r="G34" i="1"/>
  <c r="K10" i="1" l="1"/>
  <c r="K12" i="1" s="1"/>
  <c r="K14" i="1" s="1"/>
  <c r="K18" i="1" s="1"/>
  <c r="K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Mullin</author>
  </authors>
  <commentList>
    <comment ref="A17" authorId="0" shapeId="0" xr:uid="{00000000-0006-0000-0000-000001000000}">
      <text>
        <r>
          <rPr>
            <sz val="9"/>
            <color indexed="81"/>
            <rFont val="Tahoma"/>
            <family val="2"/>
          </rPr>
          <t>See Well Construction Log for bore hole diameter.</t>
        </r>
      </text>
    </comment>
    <comment ref="A18" authorId="0" shapeId="0" xr:uid="{00000000-0006-0000-0000-000002000000}">
      <text>
        <r>
          <rPr>
            <sz val="9"/>
            <color indexed="81"/>
            <rFont val="Tahoma"/>
            <family val="2"/>
          </rPr>
          <t>See Well Construction Log.  Sand pack often extends about 1 foot above top of well screen.</t>
        </r>
      </text>
    </comment>
    <comment ref="A19" authorId="0" shapeId="0" xr:uid="{00000000-0006-0000-0000-000003000000}">
      <text>
        <r>
          <rPr>
            <sz val="9"/>
            <color indexed="81"/>
            <rFont val="Tahoma"/>
            <family val="2"/>
          </rPr>
          <t>See Well Construction Log.</t>
        </r>
      </text>
    </comment>
    <comment ref="A20" authorId="0" shapeId="0" xr:uid="{00000000-0006-0000-0000-000004000000}">
      <text>
        <r>
          <rPr>
            <sz val="9"/>
            <color indexed="81"/>
            <rFont val="Tahoma"/>
            <family val="2"/>
          </rPr>
          <t>From top of screen to riser pipe</t>
        </r>
      </text>
    </comment>
    <comment ref="A21" authorId="0" shapeId="0" xr:uid="{00000000-0006-0000-0000-000005000000}">
      <text>
        <r>
          <rPr>
            <sz val="9"/>
            <color indexed="81"/>
            <rFont val="Tahoma"/>
            <family val="2"/>
          </rPr>
          <t>See Well Construction Log.</t>
        </r>
      </text>
    </comment>
    <comment ref="A22" authorId="0" shapeId="0" xr:uid="{00000000-0006-0000-0000-000006000000}">
      <text>
        <r>
          <rPr>
            <sz val="9"/>
            <color indexed="81"/>
            <rFont val="Tahoma"/>
            <family val="2"/>
          </rPr>
          <t>Typical sizes: 10 slot is 0.01";  20 slot is 0.02"</t>
        </r>
      </text>
    </comment>
    <comment ref="A23" authorId="0" shapeId="0" xr:uid="{00000000-0006-0000-0000-000007000000}">
      <text>
        <r>
          <rPr>
            <sz val="9"/>
            <color indexed="81"/>
            <rFont val="Tahoma"/>
            <family val="2"/>
          </rPr>
          <t>Reference charts for schedule 40 and schedule 80 PVC slotted pipe.</t>
        </r>
      </text>
    </comment>
  </commentList>
</comments>
</file>

<file path=xl/sharedStrings.xml><?xml version="1.0" encoding="utf-8"?>
<sst xmlns="http://schemas.openxmlformats.org/spreadsheetml/2006/main" count="73" uniqueCount="58">
  <si>
    <t>CLEAN WATER FLUSH CALCULATOR</t>
  </si>
  <si>
    <t>Enter Site Name:</t>
  </si>
  <si>
    <t>Site Name?</t>
  </si>
  <si>
    <t>Print range set to print tables to the right to a printer or a pdf file (*.pdf printing only possible if you have Adobe PDF software installed)</t>
  </si>
  <si>
    <t>----&gt;</t>
  </si>
  <si>
    <t xml:space="preserve">Clean Water Flush at </t>
  </si>
  <si>
    <t>Enter Monitoring Well Name:</t>
  </si>
  <si>
    <t>Monitoring Well ?</t>
  </si>
  <si>
    <t>gallons within a</t>
  </si>
  <si>
    <t>inch diameter open bore hole over</t>
  </si>
  <si>
    <t>feet</t>
  </si>
  <si>
    <t>inch diameter well screen over</t>
  </si>
  <si>
    <t>gallons of space outside of well screen within the bore hole, if empty.</t>
  </si>
  <si>
    <t xml:space="preserve">INSTRUCTIONS: </t>
  </si>
  <si>
    <t>Only enter highlighted values below</t>
  </si>
  <si>
    <t>gallons of water in riser pipe</t>
  </si>
  <si>
    <t>Output shown in tables to the right.  PVC screen transmitting tables farther below.</t>
  </si>
  <si>
    <t>gallons to fill sand pack</t>
  </si>
  <si>
    <t>porosity of sand pack (standard value is 35%)</t>
  </si>
  <si>
    <t>volume in gallons of MW below bentonite seal beginning at</t>
  </si>
  <si>
    <t>feet bgs</t>
  </si>
  <si>
    <t>Well Screen I.D.</t>
  </si>
  <si>
    <t>inches</t>
  </si>
  <si>
    <t>MW Riser Pipe I.D.</t>
  </si>
  <si>
    <t>= safety multiplier for clean water flush volume</t>
  </si>
  <si>
    <t>Bore Hole I.D.</t>
  </si>
  <si>
    <t>Sand Pack Length</t>
  </si>
  <si>
    <t>gallons of clean water per flushing event for this well, or similary constructed wells.</t>
  </si>
  <si>
    <t>Screen Length</t>
  </si>
  <si>
    <t>Riser Length</t>
  </si>
  <si>
    <t>SPECIAL NOTES</t>
  </si>
  <si>
    <t>Total Depth of MW</t>
  </si>
  <si>
    <t>gpm is the transmitting capacity for water flowing through the screen interval of the well.  The transmitting capacity is based on no restrictions outside of screen.  So for the initial</t>
  </si>
  <si>
    <t>Screen Slot Size</t>
  </si>
  <si>
    <t>inches of opening</t>
  </si>
  <si>
    <t xml:space="preserve">gallons of clean water flush in similarly constructed MWs, pump at a rate of </t>
  </si>
  <si>
    <t>Transmitting Capacity*</t>
  </si>
  <si>
    <t>gal/minute/foot of screen</t>
  </si>
  <si>
    <t>gpm to fill the MW system.  This will facilitate clean water flushing across the entire screen interval.  Monitor pressure of the clean water injection.  As pressure begins to rise, reduce flow rate to avoid over-pressurizing the MW and comprimising the bentonite seal.  However, maintain low pressures to ensure clean water is above top of MW screen interval.</t>
  </si>
  <si>
    <t>Estimated porosity of sand pack</t>
  </si>
  <si>
    <t>(standard)</t>
  </si>
  <si>
    <t>Volumes of water needed to flush MW + Sand Pack</t>
  </si>
  <si>
    <t>(multiplier)</t>
  </si>
  <si>
    <t>Assumptions:  Bentonite plug above sand pack begins 1 foot above top of screen interval</t>
  </si>
  <si>
    <t>*See PVC screen transmitting tables down below</t>
  </si>
  <si>
    <t>DO NOT ADJUST VALUES IN THIS TABLE</t>
  </si>
  <si>
    <t>π  =</t>
  </si>
  <si>
    <t xml:space="preserve">              Volume Calculations     </t>
  </si>
  <si>
    <t>I.D. (ft)</t>
  </si>
  <si>
    <t xml:space="preserve"> r2 </t>
  </si>
  <si>
    <t>Area (ft2)</t>
  </si>
  <si>
    <t>ft3</t>
  </si>
  <si>
    <t>gal.</t>
  </si>
  <si>
    <t>liters</t>
  </si>
  <si>
    <t>Bore Hole sand pack</t>
  </si>
  <si>
    <t>MW screen interval</t>
  </si>
  <si>
    <t>Riser Pipe</t>
  </si>
  <si>
    <t>You have the option of pasting a PDF printout of the well below if you plan to keep this file for your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</si>
</sst>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17" x14ac:knownFonts="1">
    <font>
      <sz val="11"/>
      <color theme="1"/>
      <name val="Calibri"/>
      <family val="2"/>
      <scheme val="minor"/>
    </font>
    <font>
      <sz val="11"/>
      <color theme="1"/>
      <name val="Calibri"/>
      <family val="2"/>
    </font>
    <font>
      <u/>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sz val="9"/>
      <color indexed="81"/>
      <name val="Tahoma"/>
      <family val="2"/>
    </font>
    <font>
      <sz val="12"/>
      <color theme="1"/>
      <name val="Calibri"/>
      <family val="2"/>
      <scheme val="minor"/>
    </font>
    <font>
      <b/>
      <sz val="12"/>
      <color theme="4" tint="-0.249977111117893"/>
      <name val="Calibri"/>
      <family val="2"/>
      <scheme val="minor"/>
    </font>
    <font>
      <b/>
      <sz val="16"/>
      <color theme="4" tint="-0.249977111117893"/>
      <name val="Calibri"/>
      <family val="2"/>
      <scheme val="minor"/>
    </font>
    <font>
      <sz val="11"/>
      <color theme="4" tint="-0.249977111117893"/>
      <name val="Calibri"/>
      <family val="2"/>
      <scheme val="minor"/>
    </font>
    <font>
      <b/>
      <sz val="11"/>
      <name val="Calibri"/>
      <family val="2"/>
      <scheme val="minor"/>
    </font>
    <font>
      <b/>
      <sz val="18"/>
      <name val="Calibri"/>
      <family val="2"/>
      <scheme val="minor"/>
    </font>
    <font>
      <sz val="11"/>
      <name val="Calibri"/>
      <family val="2"/>
      <scheme val="minor"/>
    </font>
    <font>
      <b/>
      <sz val="12"/>
      <color theme="4" tint="-0.49998474074526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25">
    <border>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double">
        <color auto="1"/>
      </right>
      <top style="double">
        <color auto="1"/>
      </top>
      <bottom style="thin">
        <color indexed="64"/>
      </bottom>
      <diagonal/>
    </border>
    <border>
      <left/>
      <right/>
      <top style="double">
        <color indexed="64"/>
      </top>
      <bottom/>
      <diagonal/>
    </border>
    <border>
      <left style="double">
        <color auto="1"/>
      </left>
      <right/>
      <top style="double">
        <color auto="1"/>
      </top>
      <bottom style="thin">
        <color indexed="64"/>
      </bottom>
      <diagonal/>
    </border>
  </borders>
  <cellStyleXfs count="2">
    <xf numFmtId="0" fontId="0" fillId="0" borderId="0"/>
    <xf numFmtId="9" fontId="5" fillId="0" borderId="0" applyFont="0" applyFill="0" applyBorder="0" applyAlignment="0" applyProtection="0"/>
  </cellStyleXfs>
  <cellXfs count="100">
    <xf numFmtId="0" fontId="0" fillId="0" borderId="0" xfId="0"/>
    <xf numFmtId="0" fontId="0" fillId="0" borderId="3" xfId="0" applyBorder="1"/>
    <xf numFmtId="0" fontId="0" fillId="0" borderId="0" xfId="0" applyBorder="1"/>
    <xf numFmtId="0" fontId="0" fillId="0" borderId="4" xfId="0" applyBorder="1"/>
    <xf numFmtId="0" fontId="6" fillId="0" borderId="6" xfId="0" applyFont="1" applyBorder="1"/>
    <xf numFmtId="0" fontId="0" fillId="0" borderId="6" xfId="0" applyBorder="1"/>
    <xf numFmtId="0" fontId="0" fillId="0" borderId="7" xfId="0" applyBorder="1"/>
    <xf numFmtId="0" fontId="0" fillId="0" borderId="0" xfId="0" applyBorder="1" applyAlignment="1">
      <alignment horizontal="center"/>
    </xf>
    <xf numFmtId="0" fontId="7" fillId="0" borderId="0" xfId="0" applyFont="1"/>
    <xf numFmtId="0" fontId="0" fillId="0" borderId="13" xfId="0" applyBorder="1"/>
    <xf numFmtId="0" fontId="0" fillId="0" borderId="15" xfId="0" applyBorder="1"/>
    <xf numFmtId="0" fontId="0" fillId="0" borderId="17" xfId="0" applyBorder="1"/>
    <xf numFmtId="0" fontId="0" fillId="0" borderId="18" xfId="0" applyBorder="1"/>
    <xf numFmtId="4" fontId="0" fillId="0" borderId="0" xfId="0" applyNumberFormat="1" applyBorder="1"/>
    <xf numFmtId="0" fontId="0" fillId="0" borderId="0" xfId="0" applyFill="1" applyBorder="1"/>
    <xf numFmtId="4" fontId="0" fillId="0" borderId="12" xfId="0" applyNumberFormat="1" applyBorder="1"/>
    <xf numFmtId="0" fontId="9" fillId="0" borderId="0" xfId="0" applyFont="1"/>
    <xf numFmtId="0" fontId="10" fillId="0" borderId="0" xfId="0" applyFont="1"/>
    <xf numFmtId="0" fontId="0" fillId="0" borderId="14" xfId="0" applyBorder="1" applyAlignment="1">
      <alignment wrapText="1"/>
    </xf>
    <xf numFmtId="0" fontId="0" fillId="0" borderId="14" xfId="0" applyFill="1" applyBorder="1" applyAlignment="1">
      <alignment wrapText="1"/>
    </xf>
    <xf numFmtId="0" fontId="0" fillId="0" borderId="16" xfId="0" applyFill="1" applyBorder="1" applyAlignment="1">
      <alignment wrapText="1"/>
    </xf>
    <xf numFmtId="0" fontId="0" fillId="0" borderId="11" xfId="0" applyFont="1" applyBorder="1" applyAlignment="1">
      <alignment wrapText="1"/>
    </xf>
    <xf numFmtId="0" fontId="0" fillId="0" borderId="14" xfId="0" applyFont="1" applyBorder="1" applyAlignment="1">
      <alignment wrapText="1"/>
    </xf>
    <xf numFmtId="0" fontId="0" fillId="0" borderId="12" xfId="0" applyFont="1" applyBorder="1"/>
    <xf numFmtId="0" fontId="0" fillId="0" borderId="0" xfId="0" applyFont="1" applyBorder="1"/>
    <xf numFmtId="0" fontId="0" fillId="0" borderId="0" xfId="0" applyFont="1" applyFill="1" applyBorder="1"/>
    <xf numFmtId="0" fontId="3" fillId="2" borderId="12" xfId="0" applyFont="1" applyFill="1" applyBorder="1" applyAlignment="1">
      <alignment horizontal="center"/>
    </xf>
    <xf numFmtId="0" fontId="3" fillId="2" borderId="0" xfId="0" applyFont="1" applyFill="1" applyBorder="1" applyAlignment="1">
      <alignment horizontal="center"/>
    </xf>
    <xf numFmtId="1" fontId="3" fillId="2" borderId="17" xfId="1" applyNumberFormat="1" applyFont="1" applyFill="1" applyBorder="1" applyAlignment="1">
      <alignment horizontal="center"/>
    </xf>
    <xf numFmtId="0" fontId="0" fillId="0" borderId="0" xfId="0" applyFill="1" applyBorder="1" applyAlignment="1">
      <alignment wrapText="1"/>
    </xf>
    <xf numFmtId="0" fontId="0" fillId="3" borderId="8" xfId="0" applyFill="1" applyBorder="1"/>
    <xf numFmtId="0" fontId="0" fillId="3"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right"/>
    </xf>
    <xf numFmtId="0" fontId="0" fillId="3" borderId="11" xfId="0" applyFill="1" applyBorder="1"/>
    <xf numFmtId="0" fontId="0" fillId="3" borderId="12" xfId="0" applyFill="1" applyBorder="1"/>
    <xf numFmtId="0" fontId="1" fillId="3" borderId="12" xfId="0" applyFont="1" applyFill="1" applyBorder="1" applyAlignment="1">
      <alignment horizontal="right"/>
    </xf>
    <xf numFmtId="0" fontId="0" fillId="3" borderId="12" xfId="0" applyFill="1" applyBorder="1" applyAlignment="1">
      <alignment horizontal="left"/>
    </xf>
    <xf numFmtId="0" fontId="0" fillId="3" borderId="13" xfId="0" applyFill="1" applyBorder="1"/>
    <xf numFmtId="0" fontId="0" fillId="3" borderId="14" xfId="0" applyFill="1" applyBorder="1"/>
    <xf numFmtId="0" fontId="2" fillId="3" borderId="20" xfId="0" applyFont="1" applyFill="1" applyBorder="1" applyAlignment="1">
      <alignment horizontal="center"/>
    </xf>
    <xf numFmtId="0" fontId="4" fillId="3" borderId="15" xfId="0" applyFont="1" applyFill="1" applyBorder="1" applyAlignment="1">
      <alignment horizontal="right"/>
    </xf>
    <xf numFmtId="0" fontId="0" fillId="3" borderId="14" xfId="0" applyFill="1" applyBorder="1" applyAlignment="1">
      <alignment horizontal="right"/>
    </xf>
    <xf numFmtId="0" fontId="0" fillId="3" borderId="16" xfId="0" applyFill="1" applyBorder="1" applyAlignment="1">
      <alignment horizontal="right"/>
    </xf>
    <xf numFmtId="0" fontId="3" fillId="0" borderId="0" xfId="0" applyFont="1" applyAlignment="1">
      <alignment horizontal="right"/>
    </xf>
    <xf numFmtId="0" fontId="11" fillId="0" borderId="0" xfId="0" applyFont="1" applyAlignment="1"/>
    <xf numFmtId="0" fontId="0" fillId="4" borderId="0" xfId="0" applyFill="1"/>
    <xf numFmtId="0" fontId="0" fillId="4" borderId="0" xfId="0" quotePrefix="1" applyFill="1"/>
    <xf numFmtId="0" fontId="12" fillId="0" borderId="0" xfId="0" applyFont="1"/>
    <xf numFmtId="0" fontId="13" fillId="0" borderId="0" xfId="0" applyFont="1"/>
    <xf numFmtId="0" fontId="3" fillId="3" borderId="0" xfId="0" applyFont="1" applyFill="1" applyBorder="1" applyAlignment="1">
      <alignment horizontal="center"/>
    </xf>
    <xf numFmtId="0" fontId="10" fillId="0" borderId="0" xfId="0" applyFont="1" applyAlignment="1">
      <alignment horizontal="left"/>
    </xf>
    <xf numFmtId="164" fontId="0" fillId="0" borderId="3" xfId="0" applyNumberFormat="1" applyBorder="1"/>
    <xf numFmtId="1" fontId="0" fillId="0" borderId="3" xfId="0" applyNumberFormat="1" applyBorder="1"/>
    <xf numFmtId="1" fontId="6" fillId="0" borderId="5" xfId="0" applyNumberFormat="1" applyFont="1" applyBorder="1" applyAlignment="1">
      <alignment horizontal="right"/>
    </xf>
    <xf numFmtId="164" fontId="0" fillId="0" borderId="3" xfId="0" applyNumberFormat="1" applyFont="1" applyBorder="1"/>
    <xf numFmtId="9" fontId="0" fillId="0" borderId="3" xfId="0" applyNumberFormat="1" applyFont="1" applyBorder="1"/>
    <xf numFmtId="4" fontId="0" fillId="3" borderId="9" xfId="0" applyNumberFormat="1" applyFill="1" applyBorder="1" applyAlignment="1">
      <alignment horizontal="center"/>
    </xf>
    <xf numFmtId="165" fontId="0" fillId="3" borderId="0" xfId="0" applyNumberFormat="1" applyFill="1" applyBorder="1" applyAlignment="1">
      <alignment horizontal="center"/>
    </xf>
    <xf numFmtId="167" fontId="0" fillId="3" borderId="0" xfId="0" applyNumberFormat="1" applyFill="1" applyBorder="1" applyAlignment="1">
      <alignment horizontal="center"/>
    </xf>
    <xf numFmtId="0" fontId="0" fillId="3" borderId="0" xfId="0" applyFill="1" applyBorder="1" applyAlignment="1">
      <alignment horizontal="center"/>
    </xf>
    <xf numFmtId="164" fontId="0" fillId="3" borderId="0" xfId="0" applyNumberFormat="1" applyFill="1" applyBorder="1" applyAlignment="1">
      <alignment horizontal="center"/>
    </xf>
    <xf numFmtId="2" fontId="0" fillId="3" borderId="15" xfId="0" applyNumberFormat="1" applyFill="1" applyBorder="1" applyAlignment="1">
      <alignment horizontal="center"/>
    </xf>
    <xf numFmtId="4" fontId="0" fillId="3" borderId="21" xfId="0" applyNumberFormat="1" applyFill="1" applyBorder="1" applyAlignment="1">
      <alignment horizontal="center"/>
    </xf>
    <xf numFmtId="165" fontId="0" fillId="3" borderId="17" xfId="0" applyNumberFormat="1" applyFill="1" applyBorder="1" applyAlignment="1">
      <alignment horizontal="center"/>
    </xf>
    <xf numFmtId="167" fontId="0" fillId="3" borderId="17" xfId="0" applyNumberFormat="1" applyFill="1" applyBorder="1" applyAlignment="1">
      <alignment horizontal="center"/>
    </xf>
    <xf numFmtId="0" fontId="0" fillId="3" borderId="17" xfId="0" applyFill="1" applyBorder="1" applyAlignment="1">
      <alignment horizontal="center"/>
    </xf>
    <xf numFmtId="164" fontId="0" fillId="3" borderId="17" xfId="0" applyNumberFormat="1" applyFill="1" applyBorder="1" applyAlignment="1">
      <alignment horizontal="center"/>
    </xf>
    <xf numFmtId="2" fontId="0" fillId="3" borderId="18" xfId="0" applyNumberFormat="1" applyFill="1" applyBorder="1" applyAlignment="1">
      <alignment horizontal="center"/>
    </xf>
    <xf numFmtId="9" fontId="3" fillId="2" borderId="0" xfId="1" applyFont="1" applyFill="1" applyBorder="1" applyAlignment="1">
      <alignment horizontal="center"/>
    </xf>
    <xf numFmtId="0" fontId="10" fillId="0" borderId="0" xfId="0" applyFont="1" applyAlignment="1">
      <alignment horizontal="right"/>
    </xf>
    <xf numFmtId="0" fontId="0" fillId="2" borderId="0" xfId="0" applyFill="1"/>
    <xf numFmtId="0" fontId="3" fillId="2" borderId="0" xfId="0" applyFont="1" applyFill="1"/>
    <xf numFmtId="166" fontId="13" fillId="3" borderId="1" xfId="0" applyNumberFormat="1" applyFont="1" applyFill="1" applyBorder="1" applyAlignment="1">
      <alignment vertical="top"/>
    </xf>
    <xf numFmtId="164" fontId="13" fillId="3" borderId="3" xfId="0" applyNumberFormat="1" applyFont="1" applyFill="1" applyBorder="1"/>
    <xf numFmtId="0" fontId="15" fillId="3" borderId="0" xfId="0" applyFont="1" applyFill="1" applyBorder="1"/>
    <xf numFmtId="0" fontId="15" fillId="3" borderId="4" xfId="0" applyFont="1" applyFill="1" applyBorder="1"/>
    <xf numFmtId="0" fontId="15" fillId="3" borderId="3" xfId="0" applyFont="1" applyFill="1" applyBorder="1"/>
    <xf numFmtId="0" fontId="15" fillId="3" borderId="5" xfId="0" applyFont="1" applyFill="1" applyBorder="1"/>
    <xf numFmtId="0" fontId="0" fillId="0" borderId="0" xfId="0" quotePrefix="1" applyBorder="1"/>
    <xf numFmtId="0" fontId="0" fillId="0" borderId="0" xfId="0" applyAlignment="1">
      <alignment horizontal="right"/>
    </xf>
    <xf numFmtId="0" fontId="16" fillId="3" borderId="19" xfId="0" applyFont="1" applyFill="1" applyBorder="1" applyAlignment="1">
      <alignment horizontal="left"/>
    </xf>
    <xf numFmtId="0" fontId="16" fillId="3" borderId="19" xfId="0" applyFont="1" applyFill="1" applyBorder="1" applyAlignment="1"/>
    <xf numFmtId="0" fontId="0" fillId="0" borderId="0" xfId="0" applyFill="1" applyBorder="1" applyAlignment="1">
      <alignment horizontal="left" wrapText="1"/>
    </xf>
    <xf numFmtId="0" fontId="15" fillId="0" borderId="23" xfId="0" applyFont="1" applyBorder="1" applyAlignment="1">
      <alignment horizontal="left" vertical="top" wrapText="1"/>
    </xf>
    <xf numFmtId="0" fontId="15" fillId="0" borderId="2" xfId="0" applyFont="1" applyBorder="1" applyAlignment="1">
      <alignment horizontal="left" vertical="top" wrapText="1"/>
    </xf>
    <xf numFmtId="166" fontId="15" fillId="3" borderId="0" xfId="0" applyNumberFormat="1" applyFont="1" applyFill="1" applyBorder="1" applyAlignment="1">
      <alignment horizontal="left" wrapText="1"/>
    </xf>
    <xf numFmtId="166" fontId="15" fillId="3" borderId="4" xfId="0" applyNumberFormat="1" applyFont="1" applyFill="1" applyBorder="1" applyAlignment="1">
      <alignment horizontal="left" wrapText="1"/>
    </xf>
    <xf numFmtId="166" fontId="15" fillId="3" borderId="6" xfId="0" applyNumberFormat="1" applyFont="1" applyFill="1" applyBorder="1" applyAlignment="1">
      <alignment horizontal="left" wrapText="1"/>
    </xf>
    <xf numFmtId="166" fontId="15" fillId="3" borderId="7" xfId="0" applyNumberFormat="1" applyFont="1" applyFill="1" applyBorder="1" applyAlignment="1">
      <alignment horizontal="left" wrapText="1"/>
    </xf>
    <xf numFmtId="0" fontId="3" fillId="4" borderId="0" xfId="0" applyFont="1" applyFill="1" applyAlignment="1">
      <alignment horizontal="center" vertical="center" wrapText="1"/>
    </xf>
    <xf numFmtId="0" fontId="16" fillId="3" borderId="24" xfId="0" applyFont="1" applyFill="1" applyBorder="1" applyAlignment="1">
      <alignment horizontal="right"/>
    </xf>
    <xf numFmtId="0" fontId="16" fillId="3" borderId="19" xfId="0" applyFont="1" applyFill="1" applyBorder="1" applyAlignment="1">
      <alignment horizontal="right"/>
    </xf>
    <xf numFmtId="0" fontId="16" fillId="3" borderId="22" xfId="0" applyFont="1" applyFill="1" applyBorder="1" applyAlignment="1">
      <alignment horizontal="right"/>
    </xf>
    <xf numFmtId="0" fontId="14" fillId="0" borderId="0" xfId="0" applyFont="1" applyAlignment="1">
      <alignment horizontal="center"/>
    </xf>
    <xf numFmtId="0" fontId="0" fillId="0" borderId="0" xfId="0" applyAlignment="1">
      <alignment horizontal="left" vertical="top" wrapText="1"/>
    </xf>
    <xf numFmtId="0" fontId="0" fillId="0" borderId="17" xfId="0" applyBorder="1" applyAlignment="1">
      <alignment horizontal="left" vertical="top" wrapText="1"/>
    </xf>
    <xf numFmtId="0" fontId="10" fillId="2" borderId="0" xfId="0" applyFont="1" applyFill="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1906</xdr:colOff>
      <xdr:row>51</xdr:row>
      <xdr:rowOff>169545</xdr:rowOff>
    </xdr:from>
    <xdr:to>
      <xdr:col>7</xdr:col>
      <xdr:colOff>293726</xdr:colOff>
      <xdr:row>69</xdr:row>
      <xdr:rowOff>66675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6" y="10742295"/>
          <a:ext cx="5721070" cy="3326130"/>
        </a:xfrm>
        <a:prstGeom prst="rect">
          <a:avLst/>
        </a:prstGeom>
      </xdr:spPr>
    </xdr:pic>
    <xdr:clientData/>
  </xdr:twoCellAnchor>
  <xdr:twoCellAnchor editAs="oneCell">
    <xdr:from>
      <xdr:col>0</xdr:col>
      <xdr:colOff>0</xdr:colOff>
      <xdr:row>34</xdr:row>
      <xdr:rowOff>152400</xdr:rowOff>
    </xdr:from>
    <xdr:to>
      <xdr:col>7</xdr:col>
      <xdr:colOff>295275</xdr:colOff>
      <xdr:row>51</xdr:row>
      <xdr:rowOff>120901</xdr:rowOff>
    </xdr:to>
    <xdr:pic>
      <xdr:nvPicPr>
        <xdr:cNvPr id="4" name="Picture 3">
          <a:extLst>
            <a:ext uri="{FF2B5EF4-FFF2-40B4-BE49-F238E27FC236}">
              <a16:creationId xmlns:a16="http://schemas.microsoft.com/office/drawing/2014/main" id="{7948D48D-04FA-4D04-92E8-48E6A6ABDFB7}"/>
            </a:ext>
          </a:extLst>
        </xdr:cNvPr>
        <xdr:cNvPicPr>
          <a:picLocks noChangeAspect="1"/>
        </xdr:cNvPicPr>
      </xdr:nvPicPr>
      <xdr:blipFill>
        <a:blip xmlns:r="http://schemas.openxmlformats.org/officeDocument/2006/relationships" r:embed="rId2"/>
        <a:stretch>
          <a:fillRect/>
        </a:stretch>
      </xdr:blipFill>
      <xdr:spPr>
        <a:xfrm>
          <a:off x="0" y="7486650"/>
          <a:ext cx="5724525" cy="3207001"/>
        </a:xfrm>
        <a:prstGeom prst="rect">
          <a:avLst/>
        </a:prstGeom>
      </xdr:spPr>
    </xdr:pic>
    <xdr:clientData/>
  </xdr:twoCellAnchor>
  <xdr:twoCellAnchor editAs="oneCell">
    <xdr:from>
      <xdr:col>0</xdr:col>
      <xdr:colOff>457200</xdr:colOff>
      <xdr:row>1</xdr:row>
      <xdr:rowOff>123825</xdr:rowOff>
    </xdr:from>
    <xdr:to>
      <xdr:col>1</xdr:col>
      <xdr:colOff>142875</xdr:colOff>
      <xdr:row>4</xdr:row>
      <xdr:rowOff>190643</xdr:rowOff>
    </xdr:to>
    <xdr:pic>
      <xdr:nvPicPr>
        <xdr:cNvPr id="5" name="Picture 4">
          <a:extLst>
            <a:ext uri="{FF2B5EF4-FFF2-40B4-BE49-F238E27FC236}">
              <a16:creationId xmlns:a16="http://schemas.microsoft.com/office/drawing/2014/main" id="{F0181840-102A-4266-A9A0-29FF1B2187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7200" y="390525"/>
          <a:ext cx="1990725" cy="666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Normal="100" workbookViewId="0">
      <selection activeCell="B7" sqref="B7:G7"/>
    </sheetView>
  </sheetViews>
  <sheetFormatPr defaultRowHeight="15" x14ac:dyDescent="0.25"/>
  <cols>
    <col min="1" max="1" width="34.5703125" customWidth="1"/>
    <col min="3" max="3" width="8.140625" customWidth="1"/>
    <col min="4" max="4" width="10" bestFit="1" customWidth="1"/>
    <col min="5" max="5" width="5.7109375" customWidth="1"/>
    <col min="6" max="6" width="6.28515625" customWidth="1"/>
    <col min="7" max="8" width="7.5703125" customWidth="1"/>
    <col min="9" max="9" width="18.5703125" customWidth="1"/>
    <col min="10" max="10" width="8.28515625" customWidth="1"/>
    <col min="11" max="11" width="9.85546875" customWidth="1"/>
    <col min="12" max="12" width="15.140625" customWidth="1"/>
    <col min="13" max="13" width="16.5703125" customWidth="1"/>
    <col min="14" max="14" width="32.7109375" customWidth="1"/>
    <col min="15" max="15" width="6" customWidth="1"/>
    <col min="16" max="16" width="18.28515625" customWidth="1"/>
  </cols>
  <sheetData>
    <row r="1" spans="1:16" ht="21" x14ac:dyDescent="0.35">
      <c r="A1" s="47" t="s">
        <v>0</v>
      </c>
      <c r="B1" s="47"/>
    </row>
    <row r="2" spans="1:16" ht="15.75" x14ac:dyDescent="0.25">
      <c r="A2" s="16"/>
    </row>
    <row r="3" spans="1:16" ht="15.75" x14ac:dyDescent="0.25">
      <c r="A3" s="16"/>
      <c r="M3" s="82"/>
    </row>
    <row r="4" spans="1:16" ht="15.75" x14ac:dyDescent="0.25">
      <c r="A4" s="16"/>
    </row>
    <row r="5" spans="1:16" ht="15.75" x14ac:dyDescent="0.25">
      <c r="A5" s="16"/>
    </row>
    <row r="6" spans="1:16" ht="24" thickBot="1" x14ac:dyDescent="0.4">
      <c r="A6" s="16"/>
      <c r="K6" s="96" t="s">
        <v>0</v>
      </c>
      <c r="L6" s="96"/>
      <c r="M6" s="96"/>
      <c r="N6" s="96"/>
      <c r="O6" s="96"/>
      <c r="P6" s="96"/>
    </row>
    <row r="7" spans="1:16" ht="17.25" customHeight="1" thickTop="1" x14ac:dyDescent="0.25">
      <c r="A7" s="46" t="s">
        <v>1</v>
      </c>
      <c r="B7" s="99" t="s">
        <v>2</v>
      </c>
      <c r="C7" s="99"/>
      <c r="D7" s="99"/>
      <c r="E7" s="99"/>
      <c r="F7" s="99"/>
      <c r="G7" s="99"/>
      <c r="H7" s="53"/>
      <c r="I7" s="92" t="s">
        <v>3</v>
      </c>
      <c r="J7" s="49" t="s">
        <v>4</v>
      </c>
      <c r="K7" s="93" t="s">
        <v>5</v>
      </c>
      <c r="L7" s="94"/>
      <c r="M7" s="83" t="str">
        <f>IF(B8="","",B8)</f>
        <v>Monitoring Well ?</v>
      </c>
      <c r="N7" s="84"/>
      <c r="O7" s="94" t="str">
        <f>IF(B7="","",B7)</f>
        <v>Site Name?</v>
      </c>
      <c r="P7" s="95"/>
    </row>
    <row r="8" spans="1:16" ht="15.75" x14ac:dyDescent="0.25">
      <c r="A8" s="46" t="s">
        <v>6</v>
      </c>
      <c r="B8" s="99" t="s">
        <v>7</v>
      </c>
      <c r="C8" s="99"/>
      <c r="D8" s="99"/>
      <c r="E8" s="99"/>
      <c r="F8" s="99"/>
      <c r="G8" s="99"/>
      <c r="H8" s="53"/>
      <c r="I8" s="92"/>
      <c r="J8" s="48"/>
      <c r="K8" s="54">
        <f>F32</f>
        <v>7.344448371875</v>
      </c>
      <c r="L8" s="2" t="s">
        <v>8</v>
      </c>
      <c r="M8" s="7">
        <f>B17</f>
        <v>6</v>
      </c>
      <c r="N8" s="2" t="s">
        <v>9</v>
      </c>
      <c r="O8" s="7">
        <f>B18</f>
        <v>5</v>
      </c>
      <c r="P8" s="3" t="s">
        <v>10</v>
      </c>
    </row>
    <row r="9" spans="1:16" ht="16.5" customHeight="1" x14ac:dyDescent="0.25">
      <c r="I9" s="92"/>
      <c r="J9" s="48"/>
      <c r="K9" s="57">
        <f>F33</f>
        <v>0.81604981909722207</v>
      </c>
      <c r="L9" s="2" t="s">
        <v>8</v>
      </c>
      <c r="M9" s="7">
        <f>B15</f>
        <v>2</v>
      </c>
      <c r="N9" s="2" t="s">
        <v>11</v>
      </c>
      <c r="O9" s="7">
        <f>B19</f>
        <v>5</v>
      </c>
      <c r="P9" s="3" t="s">
        <v>10</v>
      </c>
    </row>
    <row r="10" spans="1:16" ht="15.75" x14ac:dyDescent="0.25">
      <c r="A10" s="17"/>
      <c r="I10" s="92"/>
      <c r="J10" s="49" t="s">
        <v>4</v>
      </c>
      <c r="K10" s="54">
        <f>K8-K9</f>
        <v>6.5283985527777784</v>
      </c>
      <c r="L10" s="2" t="s">
        <v>12</v>
      </c>
      <c r="M10" s="2"/>
      <c r="N10" s="2"/>
      <c r="O10" s="7"/>
      <c r="P10" s="3"/>
    </row>
    <row r="11" spans="1:16" ht="15.75" x14ac:dyDescent="0.25">
      <c r="A11" s="72" t="s">
        <v>13</v>
      </c>
      <c r="B11" s="74" t="s">
        <v>14</v>
      </c>
      <c r="C11" s="73"/>
      <c r="D11" s="73"/>
      <c r="E11" s="73"/>
      <c r="I11" s="92"/>
      <c r="J11" s="48"/>
      <c r="K11" s="54">
        <f>F34</f>
        <v>0.81604981909722207</v>
      </c>
      <c r="L11" s="14" t="s">
        <v>15</v>
      </c>
      <c r="M11" s="2"/>
      <c r="N11" s="2"/>
      <c r="O11" s="7"/>
      <c r="P11" s="3"/>
    </row>
    <row r="12" spans="1:16" ht="19.5" customHeight="1" x14ac:dyDescent="0.25">
      <c r="B12" s="97" t="s">
        <v>16</v>
      </c>
      <c r="C12" s="97"/>
      <c r="D12" s="97"/>
      <c r="E12" s="97"/>
      <c r="I12" s="92"/>
      <c r="J12" s="48"/>
      <c r="K12" s="54">
        <f>K10*K13</f>
        <v>2.2849394934722222</v>
      </c>
      <c r="L12" s="2" t="s">
        <v>17</v>
      </c>
      <c r="M12" s="2"/>
      <c r="N12" s="2"/>
      <c r="O12" s="7"/>
      <c r="P12" s="3"/>
    </row>
    <row r="13" spans="1:16" x14ac:dyDescent="0.25">
      <c r="B13" s="97"/>
      <c r="C13" s="97"/>
      <c r="D13" s="97"/>
      <c r="E13" s="97"/>
      <c r="I13" s="92"/>
      <c r="J13" s="49" t="s">
        <v>4</v>
      </c>
      <c r="K13" s="58">
        <f>B24</f>
        <v>0.35</v>
      </c>
      <c r="L13" s="2" t="s">
        <v>18</v>
      </c>
      <c r="M13" s="2"/>
      <c r="N13" s="2"/>
      <c r="O13" s="7"/>
      <c r="P13" s="3"/>
    </row>
    <row r="14" spans="1:16" ht="15.75" thickBot="1" x14ac:dyDescent="0.3">
      <c r="B14" s="98"/>
      <c r="C14" s="98"/>
      <c r="D14" s="98"/>
      <c r="E14" s="98"/>
      <c r="I14" s="92"/>
      <c r="J14" s="48"/>
      <c r="K14" s="54">
        <f>K9+K12</f>
        <v>3.1009893125694443</v>
      </c>
      <c r="L14" s="2" t="s">
        <v>19</v>
      </c>
      <c r="M14" s="2"/>
      <c r="N14" s="2"/>
      <c r="O14" s="7">
        <f>B21-B18</f>
        <v>5</v>
      </c>
      <c r="P14" s="3" t="s">
        <v>20</v>
      </c>
    </row>
    <row r="15" spans="1:16" x14ac:dyDescent="0.25">
      <c r="A15" s="21" t="s">
        <v>21</v>
      </c>
      <c r="B15" s="26">
        <v>2</v>
      </c>
      <c r="C15" s="23" t="s">
        <v>22</v>
      </c>
      <c r="D15" s="15"/>
      <c r="E15" s="9"/>
      <c r="I15" s="92"/>
      <c r="J15" s="48"/>
      <c r="K15" s="1"/>
      <c r="L15" s="2"/>
      <c r="M15" s="2"/>
      <c r="N15" s="2"/>
      <c r="O15" s="7"/>
      <c r="P15" s="3"/>
    </row>
    <row r="16" spans="1:16" x14ac:dyDescent="0.25">
      <c r="A16" s="22" t="s">
        <v>23</v>
      </c>
      <c r="B16" s="27">
        <v>2</v>
      </c>
      <c r="C16" s="24" t="s">
        <v>22</v>
      </c>
      <c r="D16" s="13"/>
      <c r="E16" s="10"/>
      <c r="I16" s="92"/>
      <c r="J16" s="49" t="s">
        <v>4</v>
      </c>
      <c r="K16" s="55">
        <f>B25</f>
        <v>10</v>
      </c>
      <c r="L16" s="81" t="s">
        <v>24</v>
      </c>
      <c r="M16" s="2"/>
      <c r="P16" s="3"/>
    </row>
    <row r="17" spans="1:18" x14ac:dyDescent="0.25">
      <c r="A17" s="22" t="s">
        <v>25</v>
      </c>
      <c r="B17" s="27">
        <v>6</v>
      </c>
      <c r="C17" s="24" t="s">
        <v>22</v>
      </c>
      <c r="D17" s="13"/>
      <c r="E17" s="10"/>
      <c r="I17" s="92"/>
      <c r="J17" s="48"/>
      <c r="K17" s="1"/>
      <c r="N17" s="2"/>
      <c r="O17" s="2"/>
      <c r="P17" s="3"/>
    </row>
    <row r="18" spans="1:18" ht="16.5" thickBot="1" x14ac:dyDescent="0.3">
      <c r="A18" s="22" t="s">
        <v>26</v>
      </c>
      <c r="B18" s="27">
        <v>5</v>
      </c>
      <c r="C18" s="24" t="s">
        <v>10</v>
      </c>
      <c r="D18" s="13"/>
      <c r="E18" s="10"/>
      <c r="I18" s="92"/>
      <c r="J18" s="48"/>
      <c r="K18" s="56">
        <f>ROUNDUP(K14*K16,0)+K11</f>
        <v>32.816049819097223</v>
      </c>
      <c r="L18" s="4" t="s">
        <v>27</v>
      </c>
      <c r="M18" s="5"/>
      <c r="N18" s="5"/>
      <c r="O18" s="5"/>
      <c r="P18" s="6"/>
    </row>
    <row r="19" spans="1:18" ht="15.75" thickTop="1" x14ac:dyDescent="0.25">
      <c r="A19" s="22" t="s">
        <v>28</v>
      </c>
      <c r="B19" s="27">
        <v>5</v>
      </c>
      <c r="C19" s="24" t="s">
        <v>10</v>
      </c>
      <c r="D19" s="13"/>
      <c r="E19" s="10"/>
      <c r="I19" s="92"/>
      <c r="J19" s="49" t="s">
        <v>4</v>
      </c>
    </row>
    <row r="20" spans="1:18" ht="15.75" thickBot="1" x14ac:dyDescent="0.3">
      <c r="A20" s="22" t="s">
        <v>29</v>
      </c>
      <c r="B20" s="27">
        <v>5</v>
      </c>
      <c r="C20" s="25" t="s">
        <v>10</v>
      </c>
      <c r="D20" s="13"/>
      <c r="E20" s="10"/>
      <c r="I20" s="92"/>
      <c r="J20" s="48"/>
      <c r="K20" s="51" t="s">
        <v>30</v>
      </c>
      <c r="L20" s="50"/>
      <c r="M20" s="50"/>
      <c r="N20" s="50"/>
      <c r="O20" s="50"/>
      <c r="P20" s="50"/>
    </row>
    <row r="21" spans="1:18" ht="29.25" customHeight="1" thickTop="1" x14ac:dyDescent="0.25">
      <c r="A21" s="18" t="s">
        <v>31</v>
      </c>
      <c r="B21" s="52">
        <f>B20+B19</f>
        <v>10</v>
      </c>
      <c r="C21" s="14" t="s">
        <v>20</v>
      </c>
      <c r="D21" s="13"/>
      <c r="E21" s="10"/>
      <c r="I21" s="92"/>
      <c r="J21" s="48"/>
      <c r="K21" s="75">
        <f>B23*B19</f>
        <v>3.9000000000000004</v>
      </c>
      <c r="L21" s="86" t="s">
        <v>32</v>
      </c>
      <c r="M21" s="86"/>
      <c r="N21" s="86"/>
      <c r="O21" s="86"/>
      <c r="P21" s="87"/>
    </row>
    <row r="22" spans="1:18" ht="15" customHeight="1" x14ac:dyDescent="0.25">
      <c r="A22" s="18" t="s">
        <v>33</v>
      </c>
      <c r="B22" s="27">
        <v>0.01</v>
      </c>
      <c r="C22" s="14" t="s">
        <v>34</v>
      </c>
      <c r="D22" s="13"/>
      <c r="E22" s="10"/>
      <c r="I22" s="92"/>
      <c r="J22" s="49" t="s">
        <v>4</v>
      </c>
      <c r="K22" s="76">
        <f>K11+K9+(K12*2)</f>
        <v>6.2019786251388886</v>
      </c>
      <c r="L22" s="77" t="s">
        <v>35</v>
      </c>
      <c r="M22" s="77"/>
      <c r="N22" s="77"/>
      <c r="O22" s="77"/>
      <c r="P22" s="78"/>
      <c r="Q22" s="50"/>
      <c r="R22" s="50"/>
    </row>
    <row r="23" spans="1:18" ht="16.5" customHeight="1" x14ac:dyDescent="0.25">
      <c r="A23" s="19" t="s">
        <v>36</v>
      </c>
      <c r="B23" s="27">
        <v>0.78</v>
      </c>
      <c r="C23" s="14" t="s">
        <v>37</v>
      </c>
      <c r="D23" s="2"/>
      <c r="E23" s="10"/>
      <c r="I23" s="92"/>
      <c r="J23" s="48"/>
      <c r="K23" s="76">
        <f>K21*0.8</f>
        <v>3.1200000000000006</v>
      </c>
      <c r="L23" s="88" t="s">
        <v>38</v>
      </c>
      <c r="M23" s="88"/>
      <c r="N23" s="88"/>
      <c r="O23" s="88"/>
      <c r="P23" s="89"/>
      <c r="Q23" s="50"/>
      <c r="R23" s="50"/>
    </row>
    <row r="24" spans="1:18" x14ac:dyDescent="0.25">
      <c r="A24" s="19" t="s">
        <v>39</v>
      </c>
      <c r="B24" s="71">
        <v>0.35</v>
      </c>
      <c r="C24" s="2" t="s">
        <v>40</v>
      </c>
      <c r="E24" s="10"/>
      <c r="I24" s="92"/>
      <c r="J24" s="48"/>
      <c r="K24" s="79"/>
      <c r="L24" s="88"/>
      <c r="M24" s="88"/>
      <c r="N24" s="88"/>
      <c r="O24" s="88"/>
      <c r="P24" s="89"/>
      <c r="Q24" s="50"/>
      <c r="R24" s="50"/>
    </row>
    <row r="25" spans="1:18" ht="30.75" thickBot="1" x14ac:dyDescent="0.3">
      <c r="A25" s="20" t="s">
        <v>41</v>
      </c>
      <c r="B25" s="28">
        <v>10</v>
      </c>
      <c r="C25" s="11" t="s">
        <v>42</v>
      </c>
      <c r="D25" s="11"/>
      <c r="E25" s="12"/>
      <c r="I25" s="92"/>
      <c r="J25" s="49" t="s">
        <v>4</v>
      </c>
      <c r="K25" s="80"/>
      <c r="L25" s="90"/>
      <c r="M25" s="90"/>
      <c r="N25" s="90"/>
      <c r="O25" s="90"/>
      <c r="P25" s="91"/>
      <c r="Q25" s="50"/>
      <c r="R25" s="50"/>
    </row>
    <row r="26" spans="1:18" ht="15.75" x14ac:dyDescent="0.25">
      <c r="A26" s="8" t="s">
        <v>43</v>
      </c>
      <c r="Q26" s="50"/>
      <c r="R26" s="50"/>
    </row>
    <row r="27" spans="1:18" ht="16.5" customHeight="1" x14ac:dyDescent="0.25">
      <c r="A27" s="85" t="s">
        <v>44</v>
      </c>
      <c r="B27" s="85"/>
      <c r="C27" s="85"/>
      <c r="D27" s="29"/>
      <c r="Q27" s="50"/>
      <c r="R27" s="50"/>
    </row>
    <row r="28" spans="1:18" ht="15.75" thickBot="1" x14ac:dyDescent="0.3">
      <c r="Q28" s="50"/>
      <c r="R28" s="50"/>
    </row>
    <row r="29" spans="1:18" x14ac:dyDescent="0.25">
      <c r="A29" s="36" t="s">
        <v>45</v>
      </c>
      <c r="B29" s="37"/>
      <c r="C29" s="37"/>
      <c r="D29" s="38" t="s">
        <v>46</v>
      </c>
      <c r="E29" s="39">
        <v>3.1415899999999999</v>
      </c>
      <c r="F29" s="37"/>
      <c r="G29" s="40"/>
      <c r="J29" s="50"/>
      <c r="K29" s="50"/>
      <c r="L29" s="50"/>
      <c r="M29" s="50"/>
      <c r="N29" s="50"/>
      <c r="O29" s="50"/>
      <c r="P29" s="50"/>
      <c r="Q29" s="50"/>
      <c r="R29" s="50"/>
    </row>
    <row r="30" spans="1:18" x14ac:dyDescent="0.25">
      <c r="A30" s="41"/>
      <c r="B30" s="30"/>
      <c r="C30" s="31"/>
      <c r="D30" s="31"/>
      <c r="E30" s="32" t="s">
        <v>47</v>
      </c>
      <c r="F30" s="32"/>
      <c r="G30" s="42"/>
      <c r="J30" s="50"/>
      <c r="K30" s="50"/>
      <c r="L30" s="50"/>
      <c r="M30" s="50"/>
      <c r="N30" s="50"/>
      <c r="O30" s="50"/>
      <c r="P30" s="50"/>
      <c r="Q30" s="50"/>
      <c r="R30" s="50"/>
    </row>
    <row r="31" spans="1:18" x14ac:dyDescent="0.25">
      <c r="A31" s="41"/>
      <c r="B31" s="33" t="s">
        <v>48</v>
      </c>
      <c r="C31" s="34" t="s">
        <v>49</v>
      </c>
      <c r="D31" s="34" t="s">
        <v>50</v>
      </c>
      <c r="E31" s="34" t="s">
        <v>51</v>
      </c>
      <c r="F31" s="35" t="s">
        <v>52</v>
      </c>
      <c r="G31" s="43" t="s">
        <v>53</v>
      </c>
      <c r="J31" s="50"/>
    </row>
    <row r="32" spans="1:18" x14ac:dyDescent="0.25">
      <c r="A32" s="44" t="s">
        <v>54</v>
      </c>
      <c r="B32" s="59">
        <f>B17/12</f>
        <v>0.5</v>
      </c>
      <c r="C32" s="60">
        <f t="shared" ref="C32:C34" si="0">(B32/2)*(B32/2)</f>
        <v>6.25E-2</v>
      </c>
      <c r="D32" s="61">
        <f>$E$29*C32</f>
        <v>0.19634937499999999</v>
      </c>
      <c r="E32" s="62">
        <f>D32*B18</f>
        <v>0.98174687500000002</v>
      </c>
      <c r="F32" s="63">
        <f t="shared" ref="F32:F34" si="1">E32*7.481</f>
        <v>7.344448371875</v>
      </c>
      <c r="G32" s="64">
        <f t="shared" ref="G32:G34" si="2">E32*28.3168</f>
        <v>27.799929909999999</v>
      </c>
      <c r="J32" s="50"/>
    </row>
    <row r="33" spans="1:14" x14ac:dyDescent="0.25">
      <c r="A33" s="44" t="s">
        <v>55</v>
      </c>
      <c r="B33" s="59">
        <f>B15/12</f>
        <v>0.16666666666666666</v>
      </c>
      <c r="C33" s="60">
        <f t="shared" si="0"/>
        <v>6.9444444444444441E-3</v>
      </c>
      <c r="D33" s="61">
        <f>$E$29*C33</f>
        <v>2.181659722222222E-2</v>
      </c>
      <c r="E33" s="62">
        <f>D33*B19</f>
        <v>0.1090829861111111</v>
      </c>
      <c r="F33" s="63">
        <f t="shared" si="1"/>
        <v>0.81604981909722207</v>
      </c>
      <c r="G33" s="64">
        <f t="shared" si="2"/>
        <v>3.0888811011111108</v>
      </c>
    </row>
    <row r="34" spans="1:14" ht="15.75" thickBot="1" x14ac:dyDescent="0.3">
      <c r="A34" s="45" t="s">
        <v>56</v>
      </c>
      <c r="B34" s="65">
        <f>B16/12</f>
        <v>0.16666666666666666</v>
      </c>
      <c r="C34" s="66">
        <f t="shared" si="0"/>
        <v>6.9444444444444441E-3</v>
      </c>
      <c r="D34" s="67">
        <f>$E$29*C34</f>
        <v>2.181659722222222E-2</v>
      </c>
      <c r="E34" s="68">
        <f>D34*B20</f>
        <v>0.1090829861111111</v>
      </c>
      <c r="F34" s="69">
        <f t="shared" si="1"/>
        <v>0.81604981909722207</v>
      </c>
      <c r="G34" s="70">
        <f t="shared" si="2"/>
        <v>3.0888811011111108</v>
      </c>
      <c r="N34" s="2"/>
    </row>
    <row r="35" spans="1:14" x14ac:dyDescent="0.25">
      <c r="N35" s="2"/>
    </row>
    <row r="36" spans="1:14" x14ac:dyDescent="0.25">
      <c r="N36" s="2"/>
    </row>
    <row r="37" spans="1:14" x14ac:dyDescent="0.25">
      <c r="N37" s="2"/>
    </row>
    <row r="38" spans="1:14" x14ac:dyDescent="0.25">
      <c r="N38" s="2"/>
    </row>
    <row r="39" spans="1:14" x14ac:dyDescent="0.25">
      <c r="N39" s="2"/>
    </row>
    <row r="40" spans="1:14" x14ac:dyDescent="0.25">
      <c r="N40" s="2"/>
    </row>
    <row r="41" spans="1:14" x14ac:dyDescent="0.25">
      <c r="N41" s="2"/>
    </row>
    <row r="42" spans="1:14" x14ac:dyDescent="0.25">
      <c r="N42" s="2"/>
    </row>
    <row r="43" spans="1:14" x14ac:dyDescent="0.25">
      <c r="N43" s="2"/>
    </row>
    <row r="44" spans="1:14" x14ac:dyDescent="0.25">
      <c r="N44" s="2"/>
    </row>
    <row r="45" spans="1:14" x14ac:dyDescent="0.25">
      <c r="N45" s="2"/>
    </row>
  </sheetData>
  <mergeCells count="10">
    <mergeCell ref="K6:P6"/>
    <mergeCell ref="B7:G7"/>
    <mergeCell ref="B8:G8"/>
    <mergeCell ref="B12:E14"/>
    <mergeCell ref="A27:C27"/>
    <mergeCell ref="L21:P21"/>
    <mergeCell ref="L23:P25"/>
    <mergeCell ref="I7:I25"/>
    <mergeCell ref="K7:L7"/>
    <mergeCell ref="O7:P7"/>
  </mergeCells>
  <printOptions horizontalCentered="1"/>
  <pageMargins left="0.5" right="0.41" top="1.83" bottom="0.75" header="0.18" footer="0.3"/>
  <pageSetup orientation="landscape"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12" sqref="K12"/>
    </sheetView>
  </sheetViews>
  <sheetFormatPr defaultRowHeight="15" x14ac:dyDescent="0.25"/>
  <sheetData>
    <row r="1" spans="1:1" x14ac:dyDescent="0.25">
      <c r="A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PetroFix Flush Calculator</vt:lpstr>
      <vt:lpstr>Option To Paste Well Log</vt:lpstr>
      <vt:lpstr>'PetroFix Flush 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Mullin</dc:creator>
  <cp:keywords/>
  <dc:description/>
  <cp:lastModifiedBy>THerrington</cp:lastModifiedBy>
  <cp:revision/>
  <dcterms:created xsi:type="dcterms:W3CDTF">2012-09-17T16:30:54Z</dcterms:created>
  <dcterms:modified xsi:type="dcterms:W3CDTF">2019-05-30T16:36:53Z</dcterms:modified>
  <cp:category/>
  <cp:contentStatus/>
</cp:coreProperties>
</file>